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usti\Downloads\"/>
    </mc:Choice>
  </mc:AlternateContent>
  <xr:revisionPtr revIDLastSave="0" documentId="8_{270046B4-0923-4BC7-8CBF-B3EA74B5629F}" xr6:coauthVersionLast="47" xr6:coauthVersionMax="47" xr10:uidLastSave="{00000000-0000-0000-0000-000000000000}"/>
  <bookViews>
    <workbookView xWindow="-120" yWindow="-120" windowWidth="38640" windowHeight="21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1" i="1"/>
  <c r="O4" i="1"/>
  <c r="D4" i="1"/>
  <c r="H4" i="1" s="1"/>
  <c r="O3" i="1"/>
  <c r="D3" i="1"/>
  <c r="P3" i="1" s="1"/>
  <c r="L3" i="1" l="1"/>
  <c r="G7" i="1"/>
  <c r="G8" i="1"/>
  <c r="N8" i="1" s="1"/>
  <c r="P8" i="1" s="1"/>
  <c r="L4" i="1"/>
  <c r="H3" i="1"/>
  <c r="N7" i="1" s="1"/>
  <c r="P7" i="1" s="1"/>
  <c r="R7" i="1" l="1"/>
  <c r="T7" i="1" s="1"/>
  <c r="N5" i="1"/>
</calcChain>
</file>

<file path=xl/sharedStrings.xml><?xml version="1.0" encoding="utf-8"?>
<sst xmlns="http://schemas.openxmlformats.org/spreadsheetml/2006/main" count="60" uniqueCount="45">
  <si>
    <t>Pooling Time</t>
  </si>
  <si>
    <t>Seconds</t>
  </si>
  <si>
    <t>Mass Flow</t>
  </si>
  <si>
    <t>Fuel Pooled</t>
  </si>
  <si>
    <t xml:space="preserve">Density </t>
  </si>
  <si>
    <t>Volume</t>
  </si>
  <si>
    <t>Temp (If needed)</t>
  </si>
  <si>
    <t>O/F Weight Ratio</t>
  </si>
  <si>
    <t>Lox</t>
  </si>
  <si>
    <t>Kg/s</t>
  </si>
  <si>
    <t>Kg</t>
  </si>
  <si>
    <t>Kg/m^3</t>
  </si>
  <si>
    <t>m^3</t>
  </si>
  <si>
    <t>Total Mass</t>
  </si>
  <si>
    <t>Kero</t>
  </si>
  <si>
    <t>Total Volume</t>
  </si>
  <si>
    <t>Total Density</t>
  </si>
  <si>
    <t>CEA Part 1</t>
  </si>
  <si>
    <t>Molar Mass</t>
  </si>
  <si>
    <t>Moles</t>
  </si>
  <si>
    <t>Standardized molar specific Enthalpy</t>
  </si>
  <si>
    <t>Pressure</t>
  </si>
  <si>
    <t>Molar Specific Volume</t>
  </si>
  <si>
    <t>Standardized Internal Energy</t>
  </si>
  <si>
    <t>Total Internal Energy</t>
  </si>
  <si>
    <t>U/r</t>
  </si>
  <si>
    <t>g/mol</t>
  </si>
  <si>
    <t>g-moles</t>
  </si>
  <si>
    <t>KJ/mol</t>
  </si>
  <si>
    <t>Bar</t>
  </si>
  <si>
    <t>m^3/mol</t>
  </si>
  <si>
    <t>KJ*g/mol</t>
  </si>
  <si>
    <t>(g-mole)(K)/g</t>
  </si>
  <si>
    <t xml:space="preserve">KJ/mol </t>
  </si>
  <si>
    <t>Ustd=hstd-Pv</t>
  </si>
  <si>
    <t>^From Thermo TB</t>
  </si>
  <si>
    <t>Gas Constant</t>
  </si>
  <si>
    <t>KJ/mol*K</t>
  </si>
  <si>
    <t>CEA output Pressure</t>
  </si>
  <si>
    <t>bar</t>
  </si>
  <si>
    <t>Psi</t>
  </si>
  <si>
    <t>https://ntrs.nasa.gov/api/citations/19950013764/downloads/19950013764.pdf</t>
  </si>
  <si>
    <t>CEA P1</t>
  </si>
  <si>
    <t>https://ntrs.nasa.gov/api/citations/19960044559/downloads/19960044559.pdf</t>
  </si>
  <si>
    <t>CEA 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</si>
</sst>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u/>
      <sz val="10"/>
      <color rgb="FF0000FF"/>
      <name val="Arial"/>
    </font>
    <font>
      <sz val="10"/>
      <color rgb="FF000000"/>
      <name val="Arial"/>
    </font>
    <font>
      <sz val="12"/>
      <color rgb="FF000000"/>
      <name val="&quot;Times New Roman&quot;"/>
    </font>
    <font>
      <sz val="10"/>
      <color rgb="FF000000"/>
      <name val="Arial"/>
      <scheme val="minor"/>
    </font>
    <font>
      <u/>
      <sz val="10"/>
      <color rgb="FF0000FF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FF0000"/>
      </patternFill>
    </fill>
    <fill>
      <patternFill patternType="solid">
        <fgColor rgb="FFDCDCDC"/>
        <bgColor rgb="FFDCDCDC"/>
      </patternFill>
    </fill>
    <fill>
      <patternFill patternType="solid">
        <fgColor rgb="FFFFFFFF"/>
        <bgColor rgb="FFFFFFFF"/>
      </patternFill>
    </fill>
    <fill>
      <patternFill patternType="solid">
        <fgColor rgb="FF6AA84F"/>
        <bgColor rgb="FF6AA84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0" borderId="1" xfId="0" applyFont="1" applyBorder="1"/>
    <xf numFmtId="0" fontId="1" fillId="4" borderId="0" xfId="0" applyFont="1" applyFill="1"/>
    <xf numFmtId="0" fontId="2" fillId="0" borderId="1" xfId="0" applyFont="1" applyBorder="1" applyAlignment="1">
      <alignment horizontal="right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5" fillId="5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1" fillId="7" borderId="0" xfId="0" applyFont="1" applyFill="1"/>
    <xf numFmtId="0" fontId="6" fillId="6" borderId="0" xfId="0" applyFont="1" applyFill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-9525</xdr:colOff>
      <xdr:row>5</xdr:row>
      <xdr:rowOff>200025</xdr:rowOff>
    </xdr:from>
    <xdr:ext cx="2828925" cy="695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trs.nasa.gov/api/citations/19960044559/downloads/19960044559.pdf" TargetMode="External"/><Relationship Id="rId2" Type="http://schemas.openxmlformats.org/officeDocument/2006/relationships/hyperlink" Target="https://ntrs.nasa.gov/api/citations/19950013764/downloads/19950013764.pdf" TargetMode="External"/><Relationship Id="rId1" Type="http://schemas.openxmlformats.org/officeDocument/2006/relationships/hyperlink" Target="https://ntrs.nasa.gov/api/citations/20020085330/downloads/20020085330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H71"/>
  <sheetViews>
    <sheetView tabSelected="1" workbookViewId="0">
      <pane xSplit="1" topLeftCell="B1" activePane="topRight" state="frozen"/>
      <selection pane="topRight" activeCell="C2" sqref="C2"/>
    </sheetView>
  </sheetViews>
  <sheetFormatPr defaultColWidth="12.5703125" defaultRowHeight="15.75" customHeight="1"/>
  <cols>
    <col min="1" max="1" width="17.140625" customWidth="1"/>
    <col min="2" max="2" width="16.28515625" customWidth="1"/>
    <col min="7" max="9" width="28.42578125" customWidth="1"/>
    <col min="10" max="10" width="13.28515625" customWidth="1"/>
    <col min="12" max="12" width="15.42578125" customWidth="1"/>
    <col min="13" max="14" width="17.42578125" customWidth="1"/>
    <col min="15" max="16" width="22.5703125" customWidth="1"/>
    <col min="17" max="18" width="14" customWidth="1"/>
    <col min="19" max="19" width="15.140625" customWidth="1"/>
  </cols>
  <sheetData>
    <row r="1" spans="1:34">
      <c r="A1" s="1" t="s">
        <v>0</v>
      </c>
      <c r="B1" s="1">
        <v>0.1</v>
      </c>
      <c r="C1" s="1" t="s">
        <v>1</v>
      </c>
      <c r="F1" s="1"/>
    </row>
    <row r="2" spans="1:34">
      <c r="A2" s="2"/>
      <c r="B2" s="2" t="s">
        <v>2</v>
      </c>
      <c r="C2" s="2"/>
      <c r="D2" s="2" t="s">
        <v>3</v>
      </c>
      <c r="E2" s="2"/>
      <c r="F2" s="2" t="s">
        <v>4</v>
      </c>
      <c r="G2" s="2"/>
      <c r="H2" s="2" t="s">
        <v>5</v>
      </c>
      <c r="I2" s="2"/>
      <c r="J2" s="2"/>
      <c r="K2" s="2"/>
      <c r="L2" s="2"/>
      <c r="M2" s="2"/>
      <c r="N2" s="2"/>
      <c r="O2" s="2" t="s">
        <v>6</v>
      </c>
      <c r="P2" s="2" t="s">
        <v>7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>
      <c r="A3" s="3" t="s">
        <v>8</v>
      </c>
      <c r="B3" s="4">
        <v>0.55000000000000004</v>
      </c>
      <c r="C3" s="1" t="s">
        <v>9</v>
      </c>
      <c r="D3" s="1">
        <f>B3*B1</f>
        <v>5.5000000000000007E-2</v>
      </c>
      <c r="E3" s="1" t="s">
        <v>10</v>
      </c>
      <c r="F3" s="1">
        <v>1141</v>
      </c>
      <c r="G3" s="1" t="s">
        <v>11</v>
      </c>
      <c r="H3" s="1">
        <f t="shared" ref="H3:H4" si="0">D3/F3</f>
        <v>4.8203330411919375E-5</v>
      </c>
      <c r="I3" s="1" t="s">
        <v>12</v>
      </c>
      <c r="J3" s="1" t="s">
        <v>13</v>
      </c>
      <c r="L3" s="1">
        <f>D3+D4</f>
        <v>8.9300000000000018E-2</v>
      </c>
      <c r="M3" s="1"/>
      <c r="N3" s="1" t="s">
        <v>10</v>
      </c>
      <c r="O3" s="1">
        <f>-183+273</f>
        <v>90</v>
      </c>
      <c r="P3" s="1">
        <f>D3/D4</f>
        <v>1.6034985422740524</v>
      </c>
    </row>
    <row r="4" spans="1:34">
      <c r="A4" s="5" t="s">
        <v>14</v>
      </c>
      <c r="B4" s="6">
        <v>0.34300000000000003</v>
      </c>
      <c r="C4" s="1" t="s">
        <v>9</v>
      </c>
      <c r="D4" s="1">
        <f>B4*B1</f>
        <v>3.4300000000000004E-2</v>
      </c>
      <c r="E4" s="1" t="s">
        <v>10</v>
      </c>
      <c r="F4" s="1">
        <v>820</v>
      </c>
      <c r="G4" s="1" t="s">
        <v>11</v>
      </c>
      <c r="H4" s="1">
        <f t="shared" si="0"/>
        <v>4.1829268292682933E-5</v>
      </c>
      <c r="I4" s="1" t="s">
        <v>12</v>
      </c>
      <c r="J4" s="1" t="s">
        <v>15</v>
      </c>
      <c r="L4" s="1">
        <f>(D3/F3)+(D4/F4)</f>
        <v>9.0032598704602315E-5</v>
      </c>
      <c r="M4" s="1"/>
      <c r="N4" s="1" t="s">
        <v>12</v>
      </c>
      <c r="O4" s="1">
        <f>20+273</f>
        <v>293</v>
      </c>
    </row>
    <row r="5" spans="1:34">
      <c r="J5" s="1"/>
      <c r="K5" s="1"/>
      <c r="L5" s="1" t="s">
        <v>16</v>
      </c>
      <c r="N5" s="1">
        <f>L3/L4</f>
        <v>991.86296169228706</v>
      </c>
      <c r="O5" s="1" t="s">
        <v>11</v>
      </c>
    </row>
    <row r="6" spans="1:34">
      <c r="A6" s="2"/>
      <c r="B6" s="2" t="s">
        <v>17</v>
      </c>
      <c r="C6" s="2"/>
      <c r="D6" s="2"/>
      <c r="E6" s="2" t="s">
        <v>18</v>
      </c>
      <c r="F6" s="2"/>
      <c r="G6" s="7" t="s">
        <v>19</v>
      </c>
      <c r="H6" s="2"/>
      <c r="I6" s="8" t="s">
        <v>20</v>
      </c>
      <c r="J6" s="2"/>
      <c r="K6" s="2"/>
      <c r="L6" s="2" t="s">
        <v>21</v>
      </c>
      <c r="M6" s="2"/>
      <c r="N6" s="2" t="s">
        <v>22</v>
      </c>
      <c r="O6" s="2"/>
      <c r="P6" s="2" t="s">
        <v>23</v>
      </c>
      <c r="Q6" s="9"/>
      <c r="R6" s="9" t="s">
        <v>24</v>
      </c>
      <c r="S6" s="2"/>
      <c r="T6" s="2" t="s">
        <v>25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>
      <c r="A7" s="3" t="s">
        <v>8</v>
      </c>
      <c r="E7" s="1">
        <v>32</v>
      </c>
      <c r="F7" s="1" t="s">
        <v>26</v>
      </c>
      <c r="G7" s="10">
        <f t="shared" ref="G7:G8" si="1">D3*1000/E7</f>
        <v>1.7187500000000002</v>
      </c>
      <c r="H7" s="1" t="s">
        <v>27</v>
      </c>
      <c r="I7" s="1">
        <v>-12.978999999999999</v>
      </c>
      <c r="J7" s="1" t="s">
        <v>28</v>
      </c>
      <c r="K7" s="1"/>
      <c r="L7" s="1">
        <v>41.368499999999997</v>
      </c>
      <c r="M7" s="1" t="s">
        <v>29</v>
      </c>
      <c r="N7" s="1">
        <f t="shared" ref="N7:N8" si="2">H3/G7</f>
        <v>2.8045574057843995E-5</v>
      </c>
      <c r="O7" s="1" t="s">
        <v>30</v>
      </c>
      <c r="P7" s="1">
        <f t="shared" ref="P7:P8" si="3">I7-L7*N7</f>
        <v>-12.980160203330412</v>
      </c>
      <c r="Q7" s="1" t="s">
        <v>28</v>
      </c>
      <c r="R7" s="1">
        <f>G7*P7+G8*P8</f>
        <v>-27.155912763559513</v>
      </c>
      <c r="S7" s="1" t="s">
        <v>31</v>
      </c>
      <c r="T7" s="1">
        <f>R7/D11</f>
        <v>-3266.2873182053781</v>
      </c>
      <c r="U7" s="11" t="s">
        <v>32</v>
      </c>
    </row>
    <row r="8" spans="1:34">
      <c r="A8" s="5" t="s">
        <v>14</v>
      </c>
      <c r="E8" s="1">
        <v>175</v>
      </c>
      <c r="F8" s="1" t="s">
        <v>26</v>
      </c>
      <c r="G8" s="10">
        <f t="shared" si="1"/>
        <v>0.19600000000000004</v>
      </c>
      <c r="H8" s="1" t="s">
        <v>27</v>
      </c>
      <c r="I8" s="1">
        <v>-24.716999999999999</v>
      </c>
      <c r="J8" s="1" t="s">
        <v>33</v>
      </c>
      <c r="K8" s="1"/>
      <c r="L8" s="1">
        <v>41.368499999999997</v>
      </c>
      <c r="M8" s="1" t="s">
        <v>29</v>
      </c>
      <c r="N8" s="1">
        <f t="shared" si="2"/>
        <v>2.1341463414634146E-4</v>
      </c>
      <c r="O8" s="12" t="s">
        <v>30</v>
      </c>
      <c r="P8" s="1">
        <f t="shared" si="3"/>
        <v>-24.725828643292683</v>
      </c>
      <c r="Q8" s="12" t="s">
        <v>28</v>
      </c>
    </row>
    <row r="9" spans="1:34">
      <c r="P9" s="12" t="s">
        <v>34</v>
      </c>
    </row>
    <row r="10" spans="1:34">
      <c r="P10" s="1" t="s">
        <v>35</v>
      </c>
    </row>
    <row r="11" spans="1:34">
      <c r="B11" s="1" t="s">
        <v>36</v>
      </c>
      <c r="C11" s="1">
        <v>8.3140000000000001</v>
      </c>
      <c r="D11" s="1">
        <f>C11/1000</f>
        <v>8.3140000000000002E-3</v>
      </c>
      <c r="E11" s="1" t="s">
        <v>37</v>
      </c>
    </row>
    <row r="12" spans="1:34">
      <c r="B12" s="13" t="s">
        <v>38</v>
      </c>
      <c r="C12" s="13">
        <v>94.474999999999994</v>
      </c>
      <c r="D12" s="13" t="s">
        <v>39</v>
      </c>
      <c r="E12" s="13">
        <f>C12*14.504</f>
        <v>1370.2653999999998</v>
      </c>
      <c r="F12" s="13" t="s">
        <v>40</v>
      </c>
    </row>
    <row r="14" spans="1:34">
      <c r="B14" s="14"/>
    </row>
    <row r="15" spans="1:34">
      <c r="B15" s="14"/>
      <c r="H15" s="15" t="s">
        <v>41</v>
      </c>
      <c r="J15" s="1" t="s">
        <v>42</v>
      </c>
    </row>
    <row r="16" spans="1:34">
      <c r="B16" s="14"/>
      <c r="H16" s="15" t="s">
        <v>43</v>
      </c>
      <c r="J16" s="12" t="s">
        <v>44</v>
      </c>
    </row>
    <row r="17" spans="2:2">
      <c r="B17" s="14"/>
    </row>
    <row r="18" spans="2:2">
      <c r="B18" s="14"/>
    </row>
    <row r="19" spans="2:2">
      <c r="B19" s="14"/>
    </row>
    <row r="20" spans="2:2">
      <c r="B20" s="14"/>
    </row>
    <row r="21" spans="2:2">
      <c r="B21" s="14"/>
    </row>
    <row r="22" spans="2:2">
      <c r="B22" s="14"/>
    </row>
    <row r="23" spans="2:2">
      <c r="B23" s="14"/>
    </row>
    <row r="24" spans="2:2">
      <c r="B24" s="14"/>
    </row>
    <row r="26" spans="2:2">
      <c r="B26" s="14"/>
    </row>
    <row r="27" spans="2:2">
      <c r="B27" s="14"/>
    </row>
    <row r="28" spans="2:2">
      <c r="B28" s="14"/>
    </row>
    <row r="29" spans="2:2">
      <c r="B29" s="14"/>
    </row>
    <row r="30" spans="2:2">
      <c r="B30" s="14"/>
    </row>
    <row r="31" spans="2:2">
      <c r="B31" s="14"/>
    </row>
    <row r="32" spans="2:2">
      <c r="B32" s="14"/>
    </row>
    <row r="33" spans="2:2">
      <c r="B33" s="14"/>
    </row>
    <row r="34" spans="2:2">
      <c r="B34" s="14"/>
    </row>
    <row r="35" spans="2:2">
      <c r="B35" s="14"/>
    </row>
    <row r="36" spans="2:2">
      <c r="B36" s="14"/>
    </row>
    <row r="38" spans="2:2">
      <c r="B38" s="14"/>
    </row>
    <row r="39" spans="2:2">
      <c r="B39" s="14"/>
    </row>
    <row r="40" spans="2:2">
      <c r="B40" s="14"/>
    </row>
    <row r="41" spans="2:2">
      <c r="B41" s="14"/>
    </row>
    <row r="42" spans="2:2">
      <c r="B42" s="14"/>
    </row>
    <row r="43" spans="2:2">
      <c r="B43" s="14"/>
    </row>
    <row r="44" spans="2:2">
      <c r="B44" s="14"/>
    </row>
    <row r="45" spans="2:2">
      <c r="B45" s="14"/>
    </row>
    <row r="46" spans="2:2">
      <c r="B46" s="14"/>
    </row>
    <row r="47" spans="2:2">
      <c r="B47" s="14"/>
    </row>
    <row r="48" spans="2:2">
      <c r="B48" s="14"/>
    </row>
    <row r="49" spans="2:2">
      <c r="B49" s="14"/>
    </row>
    <row r="50" spans="2:2">
      <c r="B50" s="14"/>
    </row>
    <row r="51" spans="2:2">
      <c r="B51" s="16"/>
    </row>
    <row r="52" spans="2:2">
      <c r="B52" s="14"/>
    </row>
    <row r="53" spans="2:2">
      <c r="B53" s="14"/>
    </row>
    <row r="54" spans="2:2">
      <c r="B54" s="14"/>
    </row>
    <row r="55" spans="2:2">
      <c r="B55" s="14"/>
    </row>
    <row r="56" spans="2:2">
      <c r="B56" s="14"/>
    </row>
    <row r="57" spans="2:2">
      <c r="B57" s="14"/>
    </row>
    <row r="58" spans="2:2">
      <c r="B58" s="14"/>
    </row>
    <row r="59" spans="2:2">
      <c r="B59" s="14"/>
    </row>
    <row r="60" spans="2:2">
      <c r="B60" s="14"/>
    </row>
    <row r="61" spans="2:2">
      <c r="B61" s="14"/>
    </row>
    <row r="62" spans="2:2">
      <c r="B62" s="14"/>
    </row>
    <row r="63" spans="2:2">
      <c r="B63" s="14"/>
    </row>
    <row r="64" spans="2:2">
      <c r="B64" s="14"/>
    </row>
    <row r="65" spans="2:2">
      <c r="B65" s="14"/>
    </row>
    <row r="66" spans="2:2">
      <c r="B66" s="14"/>
    </row>
    <row r="67" spans="2:2">
      <c r="B67" s="14"/>
    </row>
    <row r="68" spans="2:2">
      <c r="B68" s="14"/>
    </row>
    <row r="69" spans="2:2">
      <c r="B69" s="14"/>
    </row>
    <row r="70" spans="2:2">
      <c r="B70" s="14"/>
    </row>
    <row r="71" spans="2:2">
      <c r="B71" s="14"/>
    </row>
  </sheetData>
  <hyperlinks>
    <hyperlink ref="I6" r:id="rId1" xr:uid="{00000000-0004-0000-0000-000000000000}"/>
    <hyperlink ref="H15" r:id="rId2" xr:uid="{00000000-0004-0000-0000-000001000000}"/>
    <hyperlink ref="H16" r:id="rId3" xr:uid="{00000000-0004-0000-0000-000002000000}"/>
  </hyperlinks>
  <printOptions horizontalCentered="1" gridLines="1"/>
  <pageMargins left="0.7" right="0.7" top="0.75" bottom="0.75" header="0" footer="0"/>
  <pageSetup fitToHeight="0" pageOrder="overThenDown" orientation="landscape" cellComments="atEnd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Steentra</dc:creator>
  <cp:lastModifiedBy>Justin Steenstra</cp:lastModifiedBy>
  <dcterms:created xsi:type="dcterms:W3CDTF">2026-01-08T19:08:14Z</dcterms:created>
  <dcterms:modified xsi:type="dcterms:W3CDTF">2026-01-08T19:08:14Z</dcterms:modified>
</cp:coreProperties>
</file>